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hst\Mon Drive (ferzizi@gmail.com)\التدريس\محاسبة التسيير الاستراتيجية\محاسبة التسيير الاستراتيجية 2022 2023\الأعمال الموجهة\"/>
    </mc:Choice>
  </mc:AlternateContent>
  <xr:revisionPtr revIDLastSave="0" documentId="13_ncr:1_{9CFC12D0-2BAC-438B-A5F2-089232B6F1B3}" xr6:coauthVersionLast="47" xr6:coauthVersionMax="47" xr10:uidLastSave="{00000000-0000-0000-0000-000000000000}"/>
  <bookViews>
    <workbookView xWindow="-120" yWindow="-120" windowWidth="15600" windowHeight="11160" xr2:uid="{9964823B-E7F4-4715-8D73-0B8F209C5993}"/>
  </bookViews>
  <sheets>
    <sheet name="1 تصنيف التكاليف" sheetId="1" r:id="rId1"/>
    <sheet name="2- حساب السعر الأدنى" sheetId="3" r:id="rId2"/>
    <sheet name="3- جدول تحليل الاستغلال التفاضل" sheetId="4" r:id="rId3"/>
    <sheet name="القاعدة" sheetId="2" r:id="rId4"/>
  </sheet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3" l="1"/>
  <c r="M15" i="3"/>
  <c r="L23" i="4" l="1"/>
  <c r="L22" i="4"/>
  <c r="L21" i="4"/>
  <c r="L20" i="4"/>
  <c r="I21" i="3" l="1"/>
  <c r="I20" i="3"/>
  <c r="I15" i="3"/>
  <c r="K20" i="3"/>
  <c r="D5" i="2"/>
  <c r="K9" i="3"/>
  <c r="K10" i="3" s="1"/>
  <c r="I10" i="3" s="1"/>
  <c r="I9" i="3"/>
  <c r="J11" i="4"/>
  <c r="L6" i="4"/>
  <c r="L7" i="4"/>
  <c r="L8" i="4"/>
  <c r="L9" i="4"/>
  <c r="L10" i="4"/>
  <c r="L4" i="4"/>
  <c r="M10" i="4" s="1"/>
  <c r="K14" i="3"/>
  <c r="F12" i="2"/>
  <c r="F10" i="2"/>
  <c r="F7" i="2"/>
  <c r="F6" i="2"/>
  <c r="D9" i="2"/>
  <c r="F9" i="2" s="1"/>
  <c r="F5" i="2"/>
  <c r="F4" i="2"/>
  <c r="F3" i="2"/>
  <c r="F8" i="2"/>
  <c r="F2" i="2"/>
  <c r="D11" i="2"/>
  <c r="F11" i="2" s="1"/>
  <c r="K15" i="3" l="1"/>
  <c r="K21" i="3"/>
  <c r="L11" i="4"/>
  <c r="L18" i="4" s="1"/>
  <c r="M4" i="4"/>
  <c r="M11" i="4" l="1"/>
</calcChain>
</file>

<file path=xl/sharedStrings.xml><?xml version="1.0" encoding="utf-8"?>
<sst xmlns="http://schemas.openxmlformats.org/spreadsheetml/2006/main" count="189" uniqueCount="61">
  <si>
    <t>اسم العنصر</t>
  </si>
  <si>
    <t>متغير</t>
  </si>
  <si>
    <t>ثابت</t>
  </si>
  <si>
    <t>أعباء الإنتاج</t>
  </si>
  <si>
    <t>أعباء البيع والإدارة</t>
  </si>
  <si>
    <t>تكلفة الفرصة البديلة</t>
  </si>
  <si>
    <t>تكلفة غارقة</t>
  </si>
  <si>
    <t>المواد</t>
  </si>
  <si>
    <t>العمل المباشر</t>
  </si>
  <si>
    <t>الأعباء الإضافية</t>
  </si>
  <si>
    <t>بدل الإيجار الضائع</t>
  </si>
  <si>
    <t>تكلفة ملائمة</t>
  </si>
  <si>
    <t>استئجار المخزن</t>
  </si>
  <si>
    <t>استئجار المعدات</t>
  </si>
  <si>
    <t>اهتلاك المحل</t>
  </si>
  <si>
    <t>الإعلان</t>
  </si>
  <si>
    <t>أجر المشرف</t>
  </si>
  <si>
    <t>الطاقة</t>
  </si>
  <si>
    <t>شحن المنتج</t>
  </si>
  <si>
    <t>بدل عوائد الأوراق المالية</t>
  </si>
  <si>
    <t>X</t>
  </si>
  <si>
    <t>التكلفة الوحدوية</t>
  </si>
  <si>
    <t>الكمية</t>
  </si>
  <si>
    <t xml:space="preserve">التكلفة الكلية </t>
  </si>
  <si>
    <t>المجموع</t>
  </si>
  <si>
    <t>النوع</t>
  </si>
  <si>
    <t>Grand Total</t>
  </si>
  <si>
    <t>1- تكلفة الإنتاج</t>
  </si>
  <si>
    <t>2- مصاريف البيع والإدارة</t>
  </si>
  <si>
    <t>3- العناصر الإضافية</t>
  </si>
  <si>
    <t>1- تكلفة الإنتاج Total</t>
  </si>
  <si>
    <t>2- مصاريف البيع والإدارة Total</t>
  </si>
  <si>
    <t>3- العناصر الإضافية Total</t>
  </si>
  <si>
    <t>Sum of التكلفة الوحدوية</t>
  </si>
  <si>
    <t>Sum of الكمية</t>
  </si>
  <si>
    <t xml:space="preserve">Sum of التكلفة الكلية </t>
  </si>
  <si>
    <t>ت و</t>
  </si>
  <si>
    <t>ك</t>
  </si>
  <si>
    <t>ق</t>
  </si>
  <si>
    <t>تكلفة الإنتاج</t>
  </si>
  <si>
    <t>مصاريف البيع والإدارة</t>
  </si>
  <si>
    <t>التكلفة الكلية</t>
  </si>
  <si>
    <t>ثابت متغير</t>
  </si>
  <si>
    <t>1- متغير</t>
  </si>
  <si>
    <t>2- ثابت</t>
  </si>
  <si>
    <t>1- متغير Total</t>
  </si>
  <si>
    <t>2- ثابت Total</t>
  </si>
  <si>
    <t>البيان</t>
  </si>
  <si>
    <t>رقم الأعمال</t>
  </si>
  <si>
    <t>الهامش على  ت م</t>
  </si>
  <si>
    <t>النتيجة</t>
  </si>
  <si>
    <t>عتبة المردودية بالمبلغ</t>
  </si>
  <si>
    <t>عتبة المردودية بالكميات</t>
  </si>
  <si>
    <t>%</t>
  </si>
  <si>
    <t>النتيجة في حالة الإبقاء على إيجار المحل</t>
  </si>
  <si>
    <t>العوائد</t>
  </si>
  <si>
    <t>الإيجار الضائع</t>
  </si>
  <si>
    <t>عوائد الأوراق المالية</t>
  </si>
  <si>
    <t>السعر الأدنى المقبول هو</t>
  </si>
  <si>
    <t>هامش الأمان</t>
  </si>
  <si>
    <t>هامش الأمان بالنسبة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</si>
</sst>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Simplified Arabic"/>
      <family val="1"/>
    </font>
    <font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8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justify" vertical="center" readingOrder="2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0" fillId="0" borderId="0" xfId="1" applyFont="1"/>
    <xf numFmtId="164" fontId="0" fillId="0" borderId="0" xfId="1" applyNumberFormat="1" applyFont="1"/>
    <xf numFmtId="0" fontId="0" fillId="0" borderId="0" xfId="0" pivotButton="1"/>
    <xf numFmtId="0" fontId="0" fillId="0" borderId="0" xfId="0" applyAlignment="1">
      <alignment readingOrder="2"/>
    </xf>
    <xf numFmtId="0" fontId="0" fillId="0" borderId="0" xfId="0" pivotButton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164" fontId="4" fillId="2" borderId="4" xfId="1" applyNumberFormat="1" applyFont="1" applyFill="1" applyBorder="1" applyAlignment="1">
      <alignment horizontal="right"/>
    </xf>
    <xf numFmtId="164" fontId="0" fillId="0" borderId="0" xfId="1" applyNumberFormat="1" applyFont="1" applyAlignment="1">
      <alignment horizontal="right"/>
    </xf>
    <xf numFmtId="164" fontId="4" fillId="0" borderId="5" xfId="1" applyNumberFormat="1" applyFont="1" applyBorder="1" applyAlignment="1">
      <alignment horizontal="right"/>
    </xf>
    <xf numFmtId="164" fontId="0" fillId="0" borderId="0" xfId="1" applyNumberFormat="1" applyFont="1" applyAlignment="1"/>
    <xf numFmtId="0" fontId="4" fillId="2" borderId="4" xfId="0" applyFont="1" applyFill="1" applyBorder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4" fillId="0" borderId="4" xfId="0" applyFont="1" applyBorder="1" applyAlignment="1">
      <alignment horizontal="right" readingOrder="2"/>
    </xf>
    <xf numFmtId="0" fontId="4" fillId="0" borderId="5" xfId="0" applyFont="1" applyBorder="1" applyAlignment="1">
      <alignment horizontal="right" readingOrder="2"/>
    </xf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2" borderId="0" xfId="0" applyFont="1" applyFill="1"/>
    <xf numFmtId="43" fontId="4" fillId="0" borderId="5" xfId="1" applyFont="1" applyBorder="1"/>
    <xf numFmtId="43" fontId="4" fillId="2" borderId="0" xfId="1" applyFont="1" applyFill="1" applyBorder="1"/>
    <xf numFmtId="164" fontId="4" fillId="0" borderId="5" xfId="1" applyNumberFormat="1" applyFont="1" applyBorder="1"/>
    <xf numFmtId="164" fontId="4" fillId="2" borderId="0" xfId="1" applyNumberFormat="1" applyFont="1" applyFill="1" applyBorder="1"/>
    <xf numFmtId="0" fontId="4" fillId="2" borderId="4" xfId="0" applyFont="1" applyFill="1" applyBorder="1" applyAlignment="1">
      <alignment horizontal="center"/>
    </xf>
    <xf numFmtId="43" fontId="4" fillId="2" borderId="4" xfId="1" applyFont="1" applyFill="1" applyBorder="1" applyAlignment="1">
      <alignment horizontal="center"/>
    </xf>
    <xf numFmtId="164" fontId="4" fillId="2" borderId="4" xfId="1" applyNumberFormat="1" applyFont="1" applyFill="1" applyBorder="1" applyAlignment="1">
      <alignment horizontal="center"/>
    </xf>
    <xf numFmtId="9" fontId="4" fillId="2" borderId="4" xfId="2" applyFont="1" applyFill="1" applyBorder="1" applyAlignment="1">
      <alignment horizontal="center"/>
    </xf>
    <xf numFmtId="9" fontId="4" fillId="0" borderId="5" xfId="2" applyFont="1" applyBorder="1" applyAlignment="1">
      <alignment horizontal="center"/>
    </xf>
    <xf numFmtId="9" fontId="4" fillId="2" borderId="0" xfId="2" applyFont="1" applyFill="1" applyBorder="1" applyAlignment="1">
      <alignment horizontal="center"/>
    </xf>
    <xf numFmtId="9" fontId="0" fillId="0" borderId="5" xfId="2" applyFont="1" applyBorder="1" applyAlignment="1">
      <alignment horizontal="center"/>
    </xf>
    <xf numFmtId="9" fontId="0" fillId="0" borderId="0" xfId="2" applyFont="1" applyAlignment="1">
      <alignment horizontal="center"/>
    </xf>
    <xf numFmtId="164" fontId="5" fillId="0" borderId="0" xfId="1" applyNumberFormat="1" applyFont="1" applyAlignment="1"/>
    <xf numFmtId="0" fontId="5" fillId="0" borderId="0" xfId="0" applyFont="1"/>
    <xf numFmtId="43" fontId="4" fillId="0" borderId="5" xfId="1" applyFont="1" applyBorder="1" applyAlignment="1">
      <alignment horizontal="right"/>
    </xf>
    <xf numFmtId="43" fontId="4" fillId="2" borderId="4" xfId="1" applyFont="1" applyFill="1" applyBorder="1" applyAlignment="1">
      <alignment horizontal="right"/>
    </xf>
    <xf numFmtId="43" fontId="0" fillId="0" borderId="0" xfId="1" applyFont="1" applyAlignment="1">
      <alignment horizontal="right"/>
    </xf>
    <xf numFmtId="43" fontId="5" fillId="0" borderId="0" xfId="1" applyFont="1" applyAlignment="1"/>
    <xf numFmtId="43" fontId="0" fillId="0" borderId="0" xfId="1" applyFont="1" applyAlignment="1"/>
    <xf numFmtId="164" fontId="0" fillId="0" borderId="5" xfId="1" applyNumberFormat="1" applyFont="1" applyBorder="1"/>
    <xf numFmtId="0" fontId="6" fillId="0" borderId="0" xfId="0" applyFont="1" applyAlignment="1">
      <alignment horizontal="right" readingOrder="2"/>
    </xf>
    <xf numFmtId="0" fontId="6" fillId="0" borderId="0" xfId="0" applyFont="1" applyAlignment="1">
      <alignment horizontal="right"/>
    </xf>
    <xf numFmtId="43" fontId="6" fillId="0" borderId="0" xfId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43" fontId="7" fillId="0" borderId="0" xfId="1" applyFont="1" applyAlignment="1">
      <alignment horizontal="right"/>
    </xf>
    <xf numFmtId="164" fontId="7" fillId="0" borderId="0" xfId="1" applyNumberFormat="1" applyFont="1" applyAlignment="1">
      <alignment horizontal="right"/>
    </xf>
    <xf numFmtId="0" fontId="6" fillId="0" borderId="5" xfId="0" applyFont="1" applyBorder="1" applyAlignment="1">
      <alignment horizontal="right" readingOrder="2"/>
    </xf>
    <xf numFmtId="0" fontId="6" fillId="0" borderId="5" xfId="0" applyFont="1" applyBorder="1" applyAlignment="1">
      <alignment horizontal="right"/>
    </xf>
    <xf numFmtId="43" fontId="6" fillId="0" borderId="5" xfId="1" applyFont="1" applyBorder="1" applyAlignment="1">
      <alignment horizontal="right"/>
    </xf>
    <xf numFmtId="164" fontId="6" fillId="0" borderId="5" xfId="1" applyNumberFormat="1" applyFont="1" applyBorder="1" applyAlignment="1">
      <alignment horizontal="right"/>
    </xf>
    <xf numFmtId="164" fontId="4" fillId="0" borderId="5" xfId="1" applyNumberFormat="1" applyFont="1" applyFill="1" applyBorder="1"/>
    <xf numFmtId="43" fontId="0" fillId="0" borderId="0" xfId="1" applyFont="1" applyFill="1"/>
    <xf numFmtId="164" fontId="0" fillId="0" borderId="0" xfId="1" applyNumberFormat="1" applyFont="1" applyFill="1"/>
    <xf numFmtId="9" fontId="0" fillId="0" borderId="0" xfId="2" applyFont="1" applyFill="1"/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readingOrder="2"/>
    </xf>
    <xf numFmtId="0" fontId="6" fillId="0" borderId="0" xfId="0" applyFont="1" applyAlignment="1">
      <alignment horizontal="center" readingOrder="2"/>
    </xf>
    <xf numFmtId="0" fontId="6" fillId="0" borderId="7" xfId="0" applyFont="1" applyBorder="1" applyAlignment="1">
      <alignment horizontal="center" readingOrder="2"/>
    </xf>
    <xf numFmtId="0" fontId="4" fillId="0" borderId="5" xfId="0" applyFont="1" applyBorder="1"/>
    <xf numFmtId="0" fontId="5" fillId="0" borderId="0" xfId="0" applyFont="1" applyAlignment="1">
      <alignment readingOrder="2"/>
    </xf>
    <xf numFmtId="43" fontId="6" fillId="0" borderId="5" xfId="1" applyNumberFormat="1" applyFont="1" applyBorder="1" applyAlignment="1">
      <alignment horizontal="right"/>
    </xf>
    <xf numFmtId="0" fontId="6" fillId="0" borderId="5" xfId="0" applyFont="1" applyBorder="1" applyAlignment="1">
      <alignment horizontal="center" readingOrder="2"/>
    </xf>
  </cellXfs>
  <cellStyles count="3">
    <cellStyle name="Comma" xfId="1" builtinId="3"/>
    <cellStyle name="Normal" xfId="0" builtinId="0"/>
    <cellStyle name="Percent" xfId="2" builtinId="5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-* #,##0_-;\-* #,##0_-;_-* &quot;-&quot;??_-;_-@_-"/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-* #,##0_-;\-* #,##0_-;_-* &quot;-&quot;??_-;_-@_-"/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4" formatCode="_-* #,##0_-;\-* #,##0_-;_-* &quot;-&quot;??_-;_-@_-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readingOrder="0"/>
    </dxf>
    <dxf>
      <alignment readingOrder="0"/>
    </dxf>
    <dxf>
      <alignment readingOrder="0"/>
    </dxf>
    <dxf>
      <alignment readingOrder="0"/>
    </dxf>
    <dxf>
      <alignment readingOrder="0"/>
    </dxf>
    <dxf>
      <alignment readingOrder="0"/>
    </dxf>
    <dxf>
      <alignment readingOrder="0"/>
    </dxf>
    <dxf>
      <alignment readingOrder="0"/>
    </dxf>
    <dxf>
      <alignment readingOrder="0"/>
    </dxf>
    <dxf>
      <alignment readingOrder="0"/>
    </dxf>
    <dxf>
      <alignment readingOrder="0"/>
    </dxf>
    <dxf>
      <numFmt numFmtId="4" formatCode="#,##0.00"/>
    </dxf>
    <dxf>
      <numFmt numFmtId="4" formatCode="#,##0.00"/>
    </dxf>
    <dxf>
      <numFmt numFmtId="4" formatCode="#,##0.00"/>
    </dxf>
    <dxf>
      <alignment horizontal="right"/>
    </dxf>
    <dxf>
      <alignment horizontal="right"/>
    </dxf>
    <dxf>
      <alignment horizontal="right"/>
    </dxf>
    <dxf>
      <alignment horizontal="right"/>
    </dxf>
    <dxf>
      <alignment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-hst" refreshedDate="44963.484354398148" createdVersion="8" refreshedVersion="8" minRefreshableVersion="3" recordCount="11" xr:uid="{CE49C618-1FFE-46F2-8DFB-0984690CC44A}">
  <cacheSource type="worksheet">
    <worksheetSource name="Table1"/>
  </cacheSource>
  <cacheFields count="6">
    <cacheField name="اسم العنصر" numFmtId="0">
      <sharedItems count="11">
        <s v="المواد"/>
        <s v="استئجار المعدات"/>
        <s v="العمل المباشر"/>
        <s v="اهتلاك المحل"/>
        <s v="أجر المشرف"/>
        <s v="الطاقة"/>
        <s v="استئجار المخزن"/>
        <s v="الإعلان"/>
        <s v="شحن المنتج"/>
        <s v="بدل الإيجار الضائع"/>
        <s v="بدل عوائد الأوراق المالية"/>
      </sharedItems>
    </cacheField>
    <cacheField name="النوع" numFmtId="0">
      <sharedItems count="6">
        <s v="1- تكلفة الإنتاج"/>
        <s v="2- مصاريف البيع والإدارة"/>
        <s v="3- العناصر الإضافية"/>
        <s v="2- بيع" u="1"/>
        <s v="1- إنتاج" u="1"/>
        <s v="3- إضافي" u="1"/>
      </sharedItems>
    </cacheField>
    <cacheField name="ثابت متغير" numFmtId="0">
      <sharedItems containsBlank="1" count="3">
        <s v="1- متغير"/>
        <s v="2- ثابت"/>
        <m/>
      </sharedItems>
    </cacheField>
    <cacheField name="التكلفة الوحدوية" numFmtId="164">
      <sharedItems containsSemiMixedTypes="0" containsString="0" containsNumber="1" minValue="10.199999999999999" maxValue="85000"/>
    </cacheField>
    <cacheField name="الكمية" numFmtId="164">
      <sharedItems containsSemiMixedTypes="0" containsString="0" containsNumber="1" containsInteger="1" minValue="1" maxValue="1000"/>
    </cacheField>
    <cacheField name="التكلفة الكلية " numFmtId="164">
      <sharedItems containsSemiMixedTypes="0" containsString="0" containsNumber="1" minValue="2500" maxValue="8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x v="0"/>
    <x v="0"/>
    <x v="0"/>
    <n v="800"/>
    <n v="1000"/>
    <n v="800000"/>
  </r>
  <r>
    <x v="1"/>
    <x v="0"/>
    <x v="1"/>
    <n v="40000"/>
    <n v="1"/>
    <n v="40000"/>
  </r>
  <r>
    <x v="2"/>
    <x v="0"/>
    <x v="0"/>
    <n v="600"/>
    <n v="1000"/>
    <n v="600000"/>
  </r>
  <r>
    <x v="3"/>
    <x v="0"/>
    <x v="1"/>
    <n v="6666.666666666667"/>
    <n v="1"/>
    <n v="6666.666666666667"/>
  </r>
  <r>
    <x v="4"/>
    <x v="0"/>
    <x v="1"/>
    <n v="85000"/>
    <n v="1"/>
    <n v="85000"/>
  </r>
  <r>
    <x v="5"/>
    <x v="0"/>
    <x v="0"/>
    <n v="10.199999999999999"/>
    <n v="1000"/>
    <n v="10200"/>
  </r>
  <r>
    <x v="6"/>
    <x v="1"/>
    <x v="1"/>
    <n v="50000"/>
    <n v="1"/>
    <n v="50000"/>
  </r>
  <r>
    <x v="7"/>
    <x v="1"/>
    <x v="1"/>
    <n v="41666.666666666664"/>
    <n v="1"/>
    <n v="41666.666666666664"/>
  </r>
  <r>
    <x v="8"/>
    <x v="1"/>
    <x v="0"/>
    <n v="90"/>
    <n v="1000"/>
    <n v="90000"/>
  </r>
  <r>
    <x v="9"/>
    <x v="2"/>
    <x v="2"/>
    <n v="25000"/>
    <n v="1"/>
    <n v="25000"/>
  </r>
  <r>
    <x v="10"/>
    <x v="2"/>
    <x v="2"/>
    <n v="2500"/>
    <n v="1"/>
    <n v="2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112A5CC-55AA-48DC-B838-BF0A3F81DAD1}" name="PivotTable1" cacheId="0" applyNumberFormats="0" applyBorderFormats="0" applyFontFormats="0" applyPatternFormats="0" applyAlignmentFormats="0" applyWidthHeightFormats="1" dataCaption="Values" updatedVersion="8" minRefreshableVersion="3" visualTotals="0" useAutoFormatting="1" itemPrintTitles="1" createdVersion="8" indent="0" compact="0" compactData="0" multipleFieldFilters="0">
  <location ref="A3:E18" firstHeaderRow="0" firstDataRow="1" firstDataCol="2"/>
  <pivotFields count="6">
    <pivotField axis="axisRow" compact="0" outline="0" showAll="0">
      <items count="12">
        <item x="4"/>
        <item x="6"/>
        <item x="1"/>
        <item x="7"/>
        <item x="5"/>
        <item x="2"/>
        <item x="0"/>
        <item x="3"/>
        <item x="9"/>
        <item x="10"/>
        <item x="8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7">
        <item m="1" x="4"/>
        <item m="1" x="3"/>
        <item m="1" x="5"/>
        <item x="0"/>
        <item x="1"/>
        <item x="2"/>
        <item t="default"/>
      </items>
    </pivotField>
    <pivotField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1"/>
    <field x="0"/>
  </rowFields>
  <rowItems count="15">
    <i>
      <x v="3"/>
      <x/>
    </i>
    <i r="1">
      <x v="2"/>
    </i>
    <i r="1">
      <x v="4"/>
    </i>
    <i r="1">
      <x v="5"/>
    </i>
    <i r="1">
      <x v="6"/>
    </i>
    <i r="1">
      <x v="7"/>
    </i>
    <i t="default">
      <x v="3"/>
    </i>
    <i>
      <x v="4"/>
      <x v="1"/>
    </i>
    <i r="1">
      <x v="3"/>
    </i>
    <i r="1">
      <x v="10"/>
    </i>
    <i t="default">
      <x v="4"/>
    </i>
    <i>
      <x v="5"/>
      <x v="8"/>
    </i>
    <i r="1">
      <x v="9"/>
    </i>
    <i t="default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ت و" fld="3" baseField="0" baseItem="0" numFmtId="4"/>
    <dataField name="ك" fld="4" baseField="0" baseItem="0" numFmtId="4"/>
    <dataField name="ق" fld="5" baseField="0" baseItem="0" numFmtId="4"/>
  </dataFields>
  <formats count="19">
    <format dxfId="26">
      <pivotArea type="all" dataOnly="0" outline="0" fieldPosition="0"/>
    </format>
    <format dxfId="25">
      <pivotArea type="all" dataOnly="0" outline="0" fieldPosition="0"/>
    </format>
    <format dxfId="24">
      <pivotArea field="1" type="button" dataOnly="0" labelOnly="1" outline="0" axis="axisRow" fieldPosition="0"/>
    </format>
    <format dxfId="23">
      <pivotArea dataOnly="0" labelOnly="1" outline="0" fieldPosition="0">
        <references count="1">
          <reference field="1" count="0"/>
        </references>
      </pivotArea>
    </format>
    <format dxfId="22">
      <pivotArea dataOnly="0" labelOnly="1" grandRow="1" outline="0" fieldPosition="0"/>
    </format>
    <format dxfId="21">
      <pivotArea outline="0" fieldPosition="0">
        <references count="1">
          <reference field="4294967294" count="1">
            <x v="0"/>
          </reference>
        </references>
      </pivotArea>
    </format>
    <format dxfId="20">
      <pivotArea outline="0" fieldPosition="0">
        <references count="1">
          <reference field="4294967294" count="1">
            <x v="1"/>
          </reference>
        </references>
      </pivotArea>
    </format>
    <format dxfId="19">
      <pivotArea outline="0" fieldPosition="0">
        <references count="1">
          <reference field="4294967294" count="1">
            <x v="2"/>
          </reference>
        </references>
      </pivotArea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1" type="button" dataOnly="0" labelOnly="1" outline="0" axis="axisRow" fieldPosition="0"/>
    </format>
    <format dxfId="15">
      <pivotArea field="0" type="button" dataOnly="0" labelOnly="1" outline="0" axis="axisRow" fieldPosition="1"/>
    </format>
    <format dxfId="14">
      <pivotArea dataOnly="0" labelOnly="1" outline="0" fieldPosition="0">
        <references count="1">
          <reference field="1" count="0"/>
        </references>
      </pivotArea>
    </format>
    <format dxfId="13">
      <pivotArea dataOnly="0" labelOnly="1" outline="0" fieldPosition="0">
        <references count="1">
          <reference field="1" count="0" defaultSubtotal="1"/>
        </references>
      </pivotArea>
    </format>
    <format dxfId="12">
      <pivotArea dataOnly="0" labelOnly="1" grandRow="1" outline="0" fieldPosition="0"/>
    </format>
    <format dxfId="11">
      <pivotArea dataOnly="0" labelOnly="1" outline="0" fieldPosition="0">
        <references count="2">
          <reference field="0" count="6">
            <x v="0"/>
            <x v="2"/>
            <x v="4"/>
            <x v="5"/>
            <x v="6"/>
            <x v="7"/>
          </reference>
          <reference field="1" count="1" selected="0">
            <x v="3"/>
          </reference>
        </references>
      </pivotArea>
    </format>
    <format dxfId="10">
      <pivotArea dataOnly="0" labelOnly="1" outline="0" fieldPosition="0">
        <references count="2">
          <reference field="0" count="3">
            <x v="1"/>
            <x v="3"/>
            <x v="10"/>
          </reference>
          <reference field="1" count="1" selected="0">
            <x v="4"/>
          </reference>
        </references>
      </pivotArea>
    </format>
    <format dxfId="9">
      <pivotArea dataOnly="0" labelOnly="1" outline="0" fieldPosition="0">
        <references count="2">
          <reference field="0" count="2">
            <x v="8"/>
            <x v="9"/>
          </reference>
          <reference field="1" count="1" selected="0">
            <x v="5"/>
          </reference>
        </references>
      </pivotArea>
    </format>
    <format dxfId="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8A3C09-59D0-4666-880C-3BF22BA338FC}" name="PivotTable2" cacheId="0" applyNumberFormats="0" applyBorderFormats="0" applyFontFormats="0" applyPatternFormats="0" applyAlignmentFormats="0" applyWidthHeightFormats="1" dataCaption="Values" updatedVersion="8" minRefreshableVersion="3" visualTotals="0" useAutoFormatting="1" itemPrintTitles="1" createdVersion="8" indent="0" compact="0" compactData="0" multipleFieldFilters="0">
  <location ref="A3:F15" firstHeaderRow="0" firstDataRow="1" firstDataCol="3"/>
  <pivotFields count="6">
    <pivotField axis="axisRow" compact="0" outline="0" showAll="0">
      <items count="12">
        <item x="4"/>
        <item x="6"/>
        <item x="1"/>
        <item x="7"/>
        <item x="5"/>
        <item x="2"/>
        <item x="0"/>
        <item x="3"/>
        <item x="9"/>
        <item x="10"/>
        <item x="8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m="1" x="4"/>
        <item x="0"/>
        <item m="1" x="3"/>
        <item x="1"/>
        <item m="1" x="5"/>
        <item x="2"/>
      </items>
    </pivotField>
    <pivotField axis="axisRow" compact="0" outline="0" subtotalTop="0" showAll="0">
      <items count="4">
        <item x="0"/>
        <item x="1"/>
        <item h="1" x="2"/>
        <item t="default"/>
      </items>
    </pivotField>
    <pivotField dataField="1"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2"/>
    <field x="1"/>
    <field x="0"/>
  </rowFields>
  <rowItems count="12">
    <i>
      <x/>
      <x v="1"/>
      <x v="4"/>
    </i>
    <i r="2">
      <x v="5"/>
    </i>
    <i r="2">
      <x v="6"/>
    </i>
    <i r="1">
      <x v="3"/>
      <x v="10"/>
    </i>
    <i t="default">
      <x/>
    </i>
    <i>
      <x v="1"/>
      <x v="1"/>
      <x/>
    </i>
    <i r="2">
      <x v="2"/>
    </i>
    <i r="2">
      <x v="7"/>
    </i>
    <i r="1">
      <x v="3"/>
      <x v="1"/>
    </i>
    <i r="2">
      <x v="3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التكلفة الوحدوية" fld="3" baseField="0" baseItem="0"/>
    <dataField name="Sum of الكمية" fld="4" baseField="0" baseItem="0"/>
    <dataField name="Sum of التكلفة الكلية 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527050-F956-4F1C-8A23-40F15F599686}" name="Table1" displayName="Table1" ref="A1:F12" totalsRowShown="0" headerRowBorderDxfId="7" tableBorderDxfId="6" totalsRowBorderDxfId="5">
  <autoFilter ref="A1:F12" xr:uid="{5B527050-F956-4F1C-8A23-40F15F599686}"/>
  <sortState xmlns:xlrd2="http://schemas.microsoft.com/office/spreadsheetml/2017/richdata2" ref="A2:F12">
    <sortCondition ref="B1:B12"/>
  </sortState>
  <tableColumns count="6">
    <tableColumn id="1" xr3:uid="{7C20C6D3-2862-4AF1-AE84-5533721E4C31}" name="اسم العنصر" dataDxfId="4"/>
    <tableColumn id="2" xr3:uid="{9EDFB67C-E891-43E6-93E4-8FA277AE49B6}" name="النوع" dataDxfId="3"/>
    <tableColumn id="6" xr3:uid="{CFCA6850-05E6-4CC9-BA5C-D1125D2771BE}" name="ثابت متغير"/>
    <tableColumn id="3" xr3:uid="{6F86086E-4630-4B87-BF40-A4D28A92EFE1}" name="التكلفة الوحدوية" dataDxfId="2" dataCellStyle="Comma"/>
    <tableColumn id="4" xr3:uid="{8D081E6A-83D2-4F3E-9494-BCBD02BA65D2}" name="الكمية" dataDxfId="1" dataCellStyle="Comma"/>
    <tableColumn id="5" xr3:uid="{BE859D8E-8D0B-435E-9A5C-D69745BBEC8B}" name="التكلفة الكلية " dataDxfId="0" dataCellStyle="Comma">
      <calculatedColumnFormula>+E2*D2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2992-E769-4611-955F-5E971985CCF8}">
  <dimension ref="A1:J16"/>
  <sheetViews>
    <sheetView rightToLeft="1" tabSelected="1" workbookViewId="0">
      <selection activeCell="A11" sqref="A11"/>
    </sheetView>
  </sheetViews>
  <sheetFormatPr defaultColWidth="11.42578125" defaultRowHeight="18.75" x14ac:dyDescent="0.25"/>
  <cols>
    <col min="1" max="1" width="23.28515625" style="4" bestFit="1" customWidth="1"/>
    <col min="2" max="2" width="6" style="4" bestFit="1" customWidth="1"/>
    <col min="3" max="3" width="5.28515625" style="4" bestFit="1" customWidth="1"/>
    <col min="4" max="4" width="5.5703125" style="4" bestFit="1" customWidth="1"/>
    <col min="5" max="5" width="12.85546875" style="4" bestFit="1" customWidth="1"/>
    <col min="6" max="6" width="15.7109375" style="4" bestFit="1" customWidth="1"/>
    <col min="7" max="7" width="16.7109375" style="10" bestFit="1" customWidth="1"/>
    <col min="8" max="8" width="18.28515625" style="10" bestFit="1" customWidth="1"/>
    <col min="9" max="9" width="10.7109375" style="10" bestFit="1" customWidth="1"/>
    <col min="10" max="10" width="11.42578125" style="10" bestFit="1" customWidth="1"/>
    <col min="11" max="16384" width="11.42578125" style="4"/>
  </cols>
  <sheetData>
    <row r="1" spans="1:10" ht="27.75" x14ac:dyDescent="0.25">
      <c r="A1" s="68" t="s">
        <v>0</v>
      </c>
      <c r="B1" s="68" t="s">
        <v>1</v>
      </c>
      <c r="C1" s="68" t="s">
        <v>2</v>
      </c>
      <c r="D1" s="68" t="s">
        <v>3</v>
      </c>
      <c r="E1" s="68"/>
      <c r="F1" s="68"/>
      <c r="G1" s="67" t="s">
        <v>4</v>
      </c>
      <c r="H1" s="67" t="s">
        <v>5</v>
      </c>
      <c r="I1" s="67" t="s">
        <v>6</v>
      </c>
      <c r="J1" s="67" t="s">
        <v>11</v>
      </c>
    </row>
    <row r="2" spans="1:10" ht="27.75" x14ac:dyDescent="0.25">
      <c r="A2" s="68"/>
      <c r="B2" s="68"/>
      <c r="C2" s="68"/>
      <c r="D2" s="1" t="s">
        <v>7</v>
      </c>
      <c r="E2" s="1" t="s">
        <v>8</v>
      </c>
      <c r="F2" s="1" t="s">
        <v>9</v>
      </c>
      <c r="G2" s="67"/>
      <c r="H2" s="67"/>
      <c r="I2" s="67"/>
      <c r="J2" s="67"/>
    </row>
    <row r="3" spans="1:10" ht="27.75" x14ac:dyDescent="0.25">
      <c r="A3" s="3" t="s">
        <v>10</v>
      </c>
      <c r="B3" s="1"/>
      <c r="C3" s="1"/>
      <c r="D3" s="1"/>
      <c r="E3" s="1"/>
      <c r="F3" s="1"/>
      <c r="G3" s="2"/>
      <c r="H3" s="2" t="s">
        <v>20</v>
      </c>
      <c r="I3" s="2"/>
      <c r="J3" s="2" t="s">
        <v>20</v>
      </c>
    </row>
    <row r="4" spans="1:10" x14ac:dyDescent="0.25">
      <c r="A4" s="5" t="s">
        <v>7</v>
      </c>
      <c r="B4" s="6" t="s">
        <v>20</v>
      </c>
      <c r="C4" s="6"/>
      <c r="D4" s="6" t="s">
        <v>20</v>
      </c>
      <c r="E4" s="6"/>
      <c r="F4" s="6"/>
      <c r="G4" s="7"/>
      <c r="H4" s="7"/>
      <c r="I4" s="7"/>
      <c r="J4" s="7" t="s">
        <v>20</v>
      </c>
    </row>
    <row r="5" spans="1:10" x14ac:dyDescent="0.25">
      <c r="A5" s="5" t="s">
        <v>12</v>
      </c>
      <c r="B5" s="6"/>
      <c r="C5" s="6" t="s">
        <v>20</v>
      </c>
      <c r="D5" s="6"/>
      <c r="E5" s="6"/>
      <c r="F5" s="6"/>
      <c r="G5" s="7" t="s">
        <v>20</v>
      </c>
      <c r="H5" s="7"/>
      <c r="I5" s="7"/>
      <c r="J5" s="7" t="s">
        <v>20</v>
      </c>
    </row>
    <row r="6" spans="1:10" x14ac:dyDescent="0.25">
      <c r="A6" s="5" t="s">
        <v>13</v>
      </c>
      <c r="B6" s="6"/>
      <c r="C6" s="6" t="s">
        <v>20</v>
      </c>
      <c r="D6" s="6"/>
      <c r="E6" s="6"/>
      <c r="F6" s="6" t="s">
        <v>20</v>
      </c>
      <c r="G6" s="7"/>
      <c r="H6" s="7"/>
      <c r="I6" s="7"/>
      <c r="J6" s="7" t="s">
        <v>20</v>
      </c>
    </row>
    <row r="7" spans="1:10" x14ac:dyDescent="0.25">
      <c r="A7" s="5" t="s">
        <v>8</v>
      </c>
      <c r="B7" s="6" t="s">
        <v>20</v>
      </c>
      <c r="C7" s="6"/>
      <c r="D7" s="6"/>
      <c r="E7" s="6" t="s">
        <v>20</v>
      </c>
      <c r="F7" s="6"/>
      <c r="G7" s="7"/>
      <c r="H7" s="7"/>
      <c r="I7" s="7"/>
      <c r="J7" s="7" t="s">
        <v>20</v>
      </c>
    </row>
    <row r="8" spans="1:10" x14ac:dyDescent="0.25">
      <c r="A8" s="5" t="s">
        <v>14</v>
      </c>
      <c r="B8" s="6"/>
      <c r="C8" s="6" t="s">
        <v>20</v>
      </c>
      <c r="D8" s="6"/>
      <c r="E8" s="6"/>
      <c r="F8" s="6" t="s">
        <v>20</v>
      </c>
      <c r="G8" s="7"/>
      <c r="H8" s="7"/>
      <c r="I8" s="7" t="s">
        <v>20</v>
      </c>
      <c r="J8" s="7"/>
    </row>
    <row r="9" spans="1:10" x14ac:dyDescent="0.25">
      <c r="A9" s="5" t="s">
        <v>15</v>
      </c>
      <c r="B9" s="6"/>
      <c r="C9" s="6" t="s">
        <v>20</v>
      </c>
      <c r="D9" s="6"/>
      <c r="E9" s="6"/>
      <c r="F9" s="6"/>
      <c r="G9" s="7" t="s">
        <v>20</v>
      </c>
      <c r="H9" s="7"/>
      <c r="I9" s="7"/>
      <c r="J9" s="7" t="s">
        <v>20</v>
      </c>
    </row>
    <row r="10" spans="1:10" x14ac:dyDescent="0.25">
      <c r="A10" s="5" t="s">
        <v>16</v>
      </c>
      <c r="B10" s="6"/>
      <c r="C10" s="6" t="s">
        <v>20</v>
      </c>
      <c r="D10" s="6"/>
      <c r="E10" s="6"/>
      <c r="F10" s="6" t="s">
        <v>20</v>
      </c>
      <c r="G10" s="7"/>
      <c r="H10" s="7"/>
      <c r="I10" s="7"/>
      <c r="J10" s="7" t="s">
        <v>20</v>
      </c>
    </row>
    <row r="11" spans="1:10" x14ac:dyDescent="0.25">
      <c r="A11" s="5" t="s">
        <v>17</v>
      </c>
      <c r="B11" s="6" t="s">
        <v>20</v>
      </c>
      <c r="C11" s="6"/>
      <c r="D11" s="6"/>
      <c r="E11" s="6"/>
      <c r="F11" s="6" t="s">
        <v>20</v>
      </c>
      <c r="G11" s="7"/>
      <c r="H11" s="7"/>
      <c r="I11" s="7"/>
      <c r="J11" s="7" t="s">
        <v>20</v>
      </c>
    </row>
    <row r="12" spans="1:10" x14ac:dyDescent="0.25">
      <c r="A12" s="5" t="s">
        <v>18</v>
      </c>
      <c r="B12" s="6" t="s">
        <v>20</v>
      </c>
      <c r="C12" s="6"/>
      <c r="D12" s="6"/>
      <c r="E12" s="6"/>
      <c r="F12" s="6"/>
      <c r="G12" s="7" t="s">
        <v>20</v>
      </c>
      <c r="H12" s="7"/>
      <c r="I12" s="7"/>
      <c r="J12" s="7" t="s">
        <v>20</v>
      </c>
    </row>
    <row r="13" spans="1:10" x14ac:dyDescent="0.25">
      <c r="A13" s="5" t="s">
        <v>19</v>
      </c>
      <c r="B13" s="6"/>
      <c r="C13" s="6"/>
      <c r="D13" s="6"/>
      <c r="E13" s="6"/>
      <c r="F13" s="6"/>
      <c r="G13" s="7"/>
      <c r="H13" s="7" t="s">
        <v>20</v>
      </c>
      <c r="I13" s="7"/>
      <c r="J13" s="7" t="s">
        <v>20</v>
      </c>
    </row>
    <row r="14" spans="1:10" x14ac:dyDescent="0.25">
      <c r="A14" s="5"/>
      <c r="B14" s="6"/>
      <c r="C14" s="6"/>
      <c r="D14" s="6"/>
      <c r="E14" s="6"/>
      <c r="F14" s="6"/>
      <c r="G14" s="7"/>
      <c r="H14" s="7"/>
      <c r="I14" s="69"/>
      <c r="J14" s="70"/>
    </row>
    <row r="15" spans="1:10" x14ac:dyDescent="0.25">
      <c r="B15" s="8"/>
      <c r="C15" s="8"/>
      <c r="D15" s="8"/>
      <c r="E15" s="8"/>
      <c r="F15" s="8"/>
      <c r="G15" s="9"/>
      <c r="H15" s="9"/>
      <c r="I15" s="9"/>
      <c r="J15" s="9"/>
    </row>
    <row r="16" spans="1:10" x14ac:dyDescent="0.25">
      <c r="B16" s="8"/>
      <c r="C16" s="8"/>
      <c r="D16" s="8"/>
      <c r="E16" s="8"/>
      <c r="F16" s="8"/>
      <c r="G16" s="9"/>
      <c r="H16" s="9"/>
      <c r="I16" s="9"/>
    </row>
  </sheetData>
  <mergeCells count="9">
    <mergeCell ref="I14:J14"/>
    <mergeCell ref="I1:I2"/>
    <mergeCell ref="J1:J2"/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F308-0107-425A-B885-0E6BDDFE82FD}">
  <dimension ref="A3:M26"/>
  <sheetViews>
    <sheetView rightToLeft="1" topLeftCell="D2" zoomScale="110" zoomScaleNormal="110" workbookViewId="0">
      <selection activeCell="H19" sqref="H19"/>
    </sheetView>
  </sheetViews>
  <sheetFormatPr defaultRowHeight="15" x14ac:dyDescent="0.25"/>
  <cols>
    <col min="1" max="1" width="18.42578125" style="16" bestFit="1" customWidth="1"/>
    <col min="2" max="2" width="18.28515625" bestFit="1" customWidth="1"/>
    <col min="3" max="3" width="10" bestFit="1" customWidth="1"/>
    <col min="4" max="4" width="8" bestFit="1" customWidth="1"/>
    <col min="5" max="5" width="11.42578125" bestFit="1" customWidth="1"/>
    <col min="7" max="7" width="24.140625" style="14" bestFit="1" customWidth="1"/>
    <col min="8" max="8" width="18.28515625" bestFit="1" customWidth="1"/>
    <col min="9" max="9" width="11.42578125" style="50" bestFit="1" customWidth="1"/>
    <col min="10" max="10" width="10.28515625" style="23" bestFit="1" customWidth="1"/>
    <col min="11" max="11" width="12.85546875" style="23" bestFit="1" customWidth="1"/>
  </cols>
  <sheetData>
    <row r="3" spans="1:13" x14ac:dyDescent="0.25">
      <c r="A3" s="15" t="s">
        <v>25</v>
      </c>
      <c r="B3" s="15" t="s">
        <v>0</v>
      </c>
      <c r="C3" s="16" t="s">
        <v>36</v>
      </c>
      <c r="D3" s="16" t="s">
        <v>37</v>
      </c>
      <c r="E3" s="16" t="s">
        <v>38</v>
      </c>
      <c r="G3" s="24" t="s">
        <v>25</v>
      </c>
      <c r="H3" s="18" t="s">
        <v>0</v>
      </c>
      <c r="I3" s="47" t="s">
        <v>36</v>
      </c>
      <c r="J3" s="20" t="s">
        <v>37</v>
      </c>
      <c r="K3" s="20" t="s">
        <v>38</v>
      </c>
    </row>
    <row r="4" spans="1:13" x14ac:dyDescent="0.25">
      <c r="A4" s="16" t="s">
        <v>27</v>
      </c>
      <c r="B4" s="16" t="s">
        <v>16</v>
      </c>
      <c r="C4" s="17">
        <v>85000</v>
      </c>
      <c r="D4" s="17">
        <v>1</v>
      </c>
      <c r="E4" s="17">
        <v>85000</v>
      </c>
      <c r="G4" s="25" t="s">
        <v>27</v>
      </c>
      <c r="H4" s="16" t="s">
        <v>16</v>
      </c>
      <c r="I4" s="48">
        <v>85000</v>
      </c>
      <c r="J4" s="21">
        <v>1</v>
      </c>
      <c r="K4" s="21">
        <v>85000</v>
      </c>
    </row>
    <row r="5" spans="1:13" x14ac:dyDescent="0.25">
      <c r="B5" s="16" t="s">
        <v>13</v>
      </c>
      <c r="C5" s="17">
        <v>40000</v>
      </c>
      <c r="D5" s="17">
        <v>1</v>
      </c>
      <c r="E5" s="17">
        <v>40000</v>
      </c>
      <c r="G5" s="25"/>
      <c r="H5" s="16" t="s">
        <v>13</v>
      </c>
      <c r="I5" s="48">
        <v>40000</v>
      </c>
      <c r="J5" s="21">
        <v>1</v>
      </c>
      <c r="K5" s="21">
        <v>40000</v>
      </c>
    </row>
    <row r="6" spans="1:13" x14ac:dyDescent="0.25">
      <c r="B6" s="16" t="s">
        <v>17</v>
      </c>
      <c r="C6" s="17">
        <v>10.199999999999999</v>
      </c>
      <c r="D6" s="17">
        <v>1000</v>
      </c>
      <c r="E6" s="17">
        <v>10200</v>
      </c>
      <c r="G6" s="25"/>
      <c r="H6" s="16" t="s">
        <v>17</v>
      </c>
      <c r="I6" s="48">
        <v>10.199999999999999</v>
      </c>
      <c r="J6" s="21">
        <v>1000</v>
      </c>
      <c r="K6" s="21">
        <v>10200</v>
      </c>
    </row>
    <row r="7" spans="1:13" x14ac:dyDescent="0.25">
      <c r="B7" s="16" t="s">
        <v>8</v>
      </c>
      <c r="C7" s="17">
        <v>600</v>
      </c>
      <c r="D7" s="17">
        <v>1000</v>
      </c>
      <c r="E7" s="17">
        <v>600000</v>
      </c>
      <c r="G7" s="25"/>
      <c r="H7" s="16" t="s">
        <v>8</v>
      </c>
      <c r="I7" s="48">
        <v>600</v>
      </c>
      <c r="J7" s="21">
        <v>1000</v>
      </c>
      <c r="K7" s="21">
        <v>600000</v>
      </c>
    </row>
    <row r="8" spans="1:13" x14ac:dyDescent="0.25">
      <c r="B8" s="16" t="s">
        <v>7</v>
      </c>
      <c r="C8" s="17">
        <v>800</v>
      </c>
      <c r="D8" s="17">
        <v>1000</v>
      </c>
      <c r="E8" s="17">
        <v>800000</v>
      </c>
      <c r="G8" s="25"/>
      <c r="H8" s="16" t="s">
        <v>7</v>
      </c>
      <c r="I8" s="48">
        <v>800</v>
      </c>
      <c r="J8" s="21">
        <v>1000</v>
      </c>
      <c r="K8" s="21">
        <v>800000</v>
      </c>
    </row>
    <row r="9" spans="1:13" x14ac:dyDescent="0.25">
      <c r="B9" s="16" t="s">
        <v>14</v>
      </c>
      <c r="C9" s="17">
        <v>6666.666666666667</v>
      </c>
      <c r="D9" s="17">
        <v>1</v>
      </c>
      <c r="E9" s="17">
        <v>6666.666666666667</v>
      </c>
      <c r="G9" s="26"/>
      <c r="H9" s="16" t="s">
        <v>14</v>
      </c>
      <c r="I9" s="48">
        <f>80000/12</f>
        <v>6666.666666666667</v>
      </c>
      <c r="J9" s="21">
        <v>1</v>
      </c>
      <c r="K9" s="21">
        <f>+J9*I9</f>
        <v>6666.666666666667</v>
      </c>
    </row>
    <row r="10" spans="1:13" x14ac:dyDescent="0.25">
      <c r="A10" s="16" t="s">
        <v>30</v>
      </c>
      <c r="B10" s="16"/>
      <c r="C10" s="17">
        <v>133076.86666666667</v>
      </c>
      <c r="D10" s="17">
        <v>3003</v>
      </c>
      <c r="E10" s="17">
        <v>1541866.6666666667</v>
      </c>
      <c r="G10" s="27" t="s">
        <v>39</v>
      </c>
      <c r="H10" s="19"/>
      <c r="I10" s="46">
        <f>+K10/J10</f>
        <v>1541.8666666666668</v>
      </c>
      <c r="J10" s="22">
        <v>1000</v>
      </c>
      <c r="K10" s="22">
        <f>SUM(K4:K9)</f>
        <v>1541866.6666666667</v>
      </c>
    </row>
    <row r="11" spans="1:13" x14ac:dyDescent="0.25">
      <c r="A11" s="16" t="s">
        <v>28</v>
      </c>
      <c r="B11" s="16" t="s">
        <v>12</v>
      </c>
      <c r="C11" s="17">
        <v>50000</v>
      </c>
      <c r="D11" s="17">
        <v>1</v>
      </c>
      <c r="E11" s="17">
        <v>50000</v>
      </c>
      <c r="G11" s="25" t="s">
        <v>28</v>
      </c>
      <c r="H11" s="16" t="s">
        <v>12</v>
      </c>
      <c r="I11" s="48">
        <v>50000</v>
      </c>
      <c r="J11" s="21">
        <v>1</v>
      </c>
      <c r="K11" s="21">
        <v>50000</v>
      </c>
    </row>
    <row r="12" spans="1:13" x14ac:dyDescent="0.25">
      <c r="B12" s="16" t="s">
        <v>15</v>
      </c>
      <c r="C12" s="17">
        <v>41666.666666666664</v>
      </c>
      <c r="D12" s="17">
        <v>1</v>
      </c>
      <c r="E12" s="17">
        <v>41666.666666666664</v>
      </c>
      <c r="G12" s="25"/>
      <c r="H12" s="16" t="s">
        <v>15</v>
      </c>
      <c r="I12" s="48">
        <v>41666.666666666664</v>
      </c>
      <c r="J12" s="21">
        <v>1</v>
      </c>
      <c r="K12" s="21">
        <v>41666.666666666664</v>
      </c>
    </row>
    <row r="13" spans="1:13" x14ac:dyDescent="0.25">
      <c r="B13" s="16" t="s">
        <v>18</v>
      </c>
      <c r="C13" s="17">
        <v>90</v>
      </c>
      <c r="D13" s="17">
        <v>1000</v>
      </c>
      <c r="E13" s="17">
        <v>90000</v>
      </c>
      <c r="G13" s="26"/>
      <c r="H13" s="16" t="s">
        <v>18</v>
      </c>
      <c r="I13" s="48">
        <v>90</v>
      </c>
      <c r="J13" s="21">
        <v>1000</v>
      </c>
      <c r="K13" s="21">
        <v>90000</v>
      </c>
    </row>
    <row r="14" spans="1:13" x14ac:dyDescent="0.25">
      <c r="A14" s="16" t="s">
        <v>31</v>
      </c>
      <c r="B14" s="16"/>
      <c r="C14" s="17">
        <v>91756.666666666657</v>
      </c>
      <c r="D14" s="17">
        <v>1002</v>
      </c>
      <c r="E14" s="17">
        <v>181666.66666666666</v>
      </c>
      <c r="G14" s="27" t="s">
        <v>40</v>
      </c>
      <c r="H14" s="19"/>
      <c r="I14" s="46">
        <f>+K14/J14</f>
        <v>181.66666666666666</v>
      </c>
      <c r="J14" s="22">
        <v>1000</v>
      </c>
      <c r="K14" s="22">
        <f>+K13+K12+K11</f>
        <v>181666.66666666666</v>
      </c>
    </row>
    <row r="15" spans="1:13" x14ac:dyDescent="0.25">
      <c r="A15" s="16" t="s">
        <v>29</v>
      </c>
      <c r="B15" s="16" t="s">
        <v>10</v>
      </c>
      <c r="C15" s="17">
        <v>25000</v>
      </c>
      <c r="D15" s="17">
        <v>1</v>
      </c>
      <c r="E15" s="17">
        <v>25000</v>
      </c>
      <c r="G15" s="59" t="s">
        <v>41</v>
      </c>
      <c r="H15" s="60"/>
      <c r="I15" s="76">
        <f>+K15/J15</f>
        <v>1723.5333333333335</v>
      </c>
      <c r="J15" s="62">
        <v>1000</v>
      </c>
      <c r="K15" s="62">
        <f>+K14+K10</f>
        <v>1723533.3333333335</v>
      </c>
      <c r="M15">
        <f>1730-1724</f>
        <v>6</v>
      </c>
    </row>
    <row r="16" spans="1:13" x14ac:dyDescent="0.25">
      <c r="B16" s="16" t="s">
        <v>19</v>
      </c>
      <c r="C16" s="17">
        <v>2500</v>
      </c>
      <c r="D16" s="17">
        <v>1</v>
      </c>
      <c r="E16" s="17">
        <v>2500</v>
      </c>
      <c r="G16" s="71" t="s">
        <v>54</v>
      </c>
      <c r="H16" s="71"/>
      <c r="I16" s="71"/>
      <c r="J16" s="71"/>
      <c r="K16" s="71"/>
    </row>
    <row r="17" spans="1:11" x14ac:dyDescent="0.25">
      <c r="A17" s="16" t="s">
        <v>32</v>
      </c>
      <c r="B17" s="16"/>
      <c r="C17" s="17">
        <v>27500</v>
      </c>
      <c r="D17" s="17">
        <v>2</v>
      </c>
      <c r="E17" s="17">
        <v>27500</v>
      </c>
      <c r="G17" s="52" t="s">
        <v>25</v>
      </c>
      <c r="H17" s="53"/>
      <c r="I17" s="54"/>
      <c r="J17" s="55"/>
      <c r="K17" s="55"/>
    </row>
    <row r="18" spans="1:11" x14ac:dyDescent="0.25">
      <c r="A18" s="16" t="s">
        <v>26</v>
      </c>
      <c r="B18" s="16"/>
      <c r="C18" s="17">
        <v>252333.53333333333</v>
      </c>
      <c r="D18" s="17">
        <v>4007</v>
      </c>
      <c r="E18" s="17">
        <v>1751033.3333333335</v>
      </c>
      <c r="G18" s="72" t="s">
        <v>55</v>
      </c>
      <c r="H18" s="56" t="s">
        <v>56</v>
      </c>
      <c r="I18" s="57"/>
      <c r="J18" s="58"/>
      <c r="K18" s="58">
        <v>25000</v>
      </c>
    </row>
    <row r="19" spans="1:11" x14ac:dyDescent="0.25">
      <c r="A19"/>
      <c r="G19" s="73"/>
      <c r="H19" s="56" t="s">
        <v>57</v>
      </c>
      <c r="I19" s="57"/>
      <c r="J19" s="58"/>
      <c r="K19" s="58">
        <v>2500</v>
      </c>
    </row>
    <row r="20" spans="1:11" x14ac:dyDescent="0.25">
      <c r="A20"/>
      <c r="F20" s="45"/>
      <c r="G20" s="59"/>
      <c r="H20" s="60" t="s">
        <v>24</v>
      </c>
      <c r="I20" s="61">
        <f>+K20/J20</f>
        <v>27.5</v>
      </c>
      <c r="J20" s="62">
        <v>1000</v>
      </c>
      <c r="K20" s="62">
        <f>+K19+K18</f>
        <v>27500</v>
      </c>
    </row>
    <row r="21" spans="1:11" x14ac:dyDescent="0.25">
      <c r="A21"/>
      <c r="F21" s="45"/>
      <c r="G21" s="77" t="s">
        <v>58</v>
      </c>
      <c r="H21" s="77"/>
      <c r="I21" s="61">
        <f>+K21/J21</f>
        <v>1751.0333333333335</v>
      </c>
      <c r="J21" s="62">
        <v>1000</v>
      </c>
      <c r="K21" s="62">
        <f>+K20+K15</f>
        <v>1751033.3333333335</v>
      </c>
    </row>
    <row r="22" spans="1:11" x14ac:dyDescent="0.25">
      <c r="A22"/>
      <c r="G22" s="75"/>
      <c r="H22" s="45"/>
      <c r="I22" s="49"/>
      <c r="J22" s="44"/>
      <c r="K22" s="44"/>
    </row>
    <row r="23" spans="1:11" x14ac:dyDescent="0.25">
      <c r="A23"/>
      <c r="G23" s="75"/>
      <c r="H23" s="45"/>
      <c r="I23" s="49"/>
      <c r="J23" s="44"/>
      <c r="K23" s="44"/>
    </row>
    <row r="24" spans="1:11" x14ac:dyDescent="0.25">
      <c r="A24"/>
      <c r="G24" s="75"/>
      <c r="H24" s="45"/>
      <c r="I24" s="49"/>
      <c r="J24" s="44"/>
      <c r="K24" s="44"/>
    </row>
    <row r="25" spans="1:11" x14ac:dyDescent="0.25">
      <c r="A25"/>
      <c r="G25" s="75"/>
      <c r="H25" s="45"/>
      <c r="I25" s="49"/>
      <c r="J25" s="44"/>
      <c r="K25" s="44"/>
    </row>
    <row r="26" spans="1:11" x14ac:dyDescent="0.25">
      <c r="A26"/>
    </row>
  </sheetData>
  <mergeCells count="3">
    <mergeCell ref="G16:K16"/>
    <mergeCell ref="G18:G19"/>
    <mergeCell ref="G21:H21"/>
  </mergeCell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AAB06-2310-4FCE-BB61-7550F96DC94D}">
  <dimension ref="A3:M23"/>
  <sheetViews>
    <sheetView rightToLeft="1" zoomScale="93" zoomScaleNormal="93" workbookViewId="0">
      <selection activeCell="A24" sqref="A24"/>
    </sheetView>
  </sheetViews>
  <sheetFormatPr defaultRowHeight="15" x14ac:dyDescent="0.25"/>
  <cols>
    <col min="1" max="1" width="11.28515625" bestFit="1" customWidth="1"/>
    <col min="2" max="2" width="21" bestFit="1" customWidth="1"/>
    <col min="3" max="3" width="13.140625" bestFit="1" customWidth="1"/>
    <col min="4" max="4" width="20.28515625" bestFit="1" customWidth="1"/>
    <col min="5" max="5" width="12.140625" bestFit="1" customWidth="1"/>
    <col min="6" max="6" width="18" bestFit="1" customWidth="1"/>
    <col min="8" max="8" width="13.5703125" bestFit="1" customWidth="1"/>
    <col min="9" max="9" width="13.140625" bestFit="1" customWidth="1"/>
    <col min="10" max="10" width="10" style="11" bestFit="1" customWidth="1"/>
    <col min="11" max="11" width="7.28515625" style="12" bestFit="1" customWidth="1"/>
    <col min="12" max="12" width="12.85546875" style="12" bestFit="1" customWidth="1"/>
    <col min="13" max="13" width="9.42578125" bestFit="1" customWidth="1"/>
  </cols>
  <sheetData>
    <row r="3" spans="1:13" x14ac:dyDescent="0.25">
      <c r="A3" s="13" t="s">
        <v>42</v>
      </c>
      <c r="B3" s="13" t="s">
        <v>25</v>
      </c>
      <c r="C3" s="13" t="s">
        <v>0</v>
      </c>
      <c r="D3" t="s">
        <v>33</v>
      </c>
      <c r="E3" t="s">
        <v>34</v>
      </c>
      <c r="F3" t="s">
        <v>35</v>
      </c>
      <c r="H3" s="36" t="s">
        <v>47</v>
      </c>
      <c r="I3" s="36" t="s">
        <v>0</v>
      </c>
      <c r="J3" s="37" t="s">
        <v>36</v>
      </c>
      <c r="K3" s="38" t="s">
        <v>37</v>
      </c>
      <c r="L3" s="38" t="s">
        <v>38</v>
      </c>
      <c r="M3" s="39" t="s">
        <v>53</v>
      </c>
    </row>
    <row r="4" spans="1:13" x14ac:dyDescent="0.25">
      <c r="A4" t="s">
        <v>43</v>
      </c>
      <c r="B4" t="s">
        <v>27</v>
      </c>
      <c r="C4" t="s">
        <v>17</v>
      </c>
      <c r="D4">
        <v>10.199999999999999</v>
      </c>
      <c r="E4">
        <v>1000</v>
      </c>
      <c r="F4">
        <v>10200</v>
      </c>
      <c r="H4" s="30" t="s">
        <v>48</v>
      </c>
      <c r="I4" s="30"/>
      <c r="J4" s="32">
        <v>2100</v>
      </c>
      <c r="K4" s="34">
        <v>1000</v>
      </c>
      <c r="L4" s="34">
        <f>+K4*J4</f>
        <v>2100000</v>
      </c>
      <c r="M4" s="40">
        <f>+L4/$L$4</f>
        <v>1</v>
      </c>
    </row>
    <row r="5" spans="1:13" x14ac:dyDescent="0.25">
      <c r="C5" t="s">
        <v>8</v>
      </c>
      <c r="D5">
        <v>600</v>
      </c>
      <c r="E5">
        <v>1000</v>
      </c>
      <c r="F5">
        <v>600000</v>
      </c>
      <c r="H5" s="31"/>
      <c r="I5" s="31"/>
      <c r="J5" s="33"/>
      <c r="K5" s="35"/>
      <c r="L5" s="35"/>
      <c r="M5" s="41"/>
    </row>
    <row r="6" spans="1:13" x14ac:dyDescent="0.25">
      <c r="C6" t="s">
        <v>7</v>
      </c>
      <c r="D6">
        <v>800</v>
      </c>
      <c r="E6">
        <v>1000</v>
      </c>
      <c r="F6">
        <v>800000</v>
      </c>
      <c r="H6" s="28" t="s">
        <v>43</v>
      </c>
      <c r="I6" t="s">
        <v>17</v>
      </c>
      <c r="J6" s="11">
        <v>10.199999999999999</v>
      </c>
      <c r="K6" s="12">
        <v>1000</v>
      </c>
      <c r="L6" s="51">
        <f t="shared" ref="L6:L11" si="0">+K6*J6</f>
        <v>10200</v>
      </c>
      <c r="M6" s="42"/>
    </row>
    <row r="7" spans="1:13" x14ac:dyDescent="0.25">
      <c r="B7" t="s">
        <v>28</v>
      </c>
      <c r="C7" t="s">
        <v>18</v>
      </c>
      <c r="D7">
        <v>90</v>
      </c>
      <c r="E7">
        <v>1000</v>
      </c>
      <c r="F7">
        <v>90000</v>
      </c>
      <c r="H7" s="28"/>
      <c r="I7" t="s">
        <v>8</v>
      </c>
      <c r="J7" s="11">
        <v>600</v>
      </c>
      <c r="K7" s="12">
        <v>1000</v>
      </c>
      <c r="L7" s="51">
        <f t="shared" si="0"/>
        <v>600000</v>
      </c>
      <c r="M7" s="42"/>
    </row>
    <row r="8" spans="1:13" x14ac:dyDescent="0.25">
      <c r="A8" t="s">
        <v>45</v>
      </c>
      <c r="D8">
        <v>1500.2</v>
      </c>
      <c r="E8">
        <v>4000</v>
      </c>
      <c r="F8">
        <v>1500200</v>
      </c>
      <c r="H8" s="28"/>
      <c r="I8" t="s">
        <v>7</v>
      </c>
      <c r="J8" s="11">
        <v>800</v>
      </c>
      <c r="K8" s="12">
        <v>1000</v>
      </c>
      <c r="L8" s="51">
        <f t="shared" si="0"/>
        <v>800000</v>
      </c>
      <c r="M8" s="42"/>
    </row>
    <row r="9" spans="1:13" x14ac:dyDescent="0.25">
      <c r="A9" t="s">
        <v>44</v>
      </c>
      <c r="B9" t="s">
        <v>27</v>
      </c>
      <c r="C9" t="s">
        <v>16</v>
      </c>
      <c r="D9">
        <v>85000</v>
      </c>
      <c r="E9">
        <v>1</v>
      </c>
      <c r="F9">
        <v>85000</v>
      </c>
      <c r="H9" s="29"/>
      <c r="I9" t="s">
        <v>18</v>
      </c>
      <c r="J9" s="11">
        <v>90</v>
      </c>
      <c r="K9" s="12">
        <v>1000</v>
      </c>
      <c r="L9" s="51">
        <f t="shared" si="0"/>
        <v>90000</v>
      </c>
      <c r="M9" s="42"/>
    </row>
    <row r="10" spans="1:13" x14ac:dyDescent="0.25">
      <c r="C10" t="s">
        <v>13</v>
      </c>
      <c r="D10">
        <v>40000</v>
      </c>
      <c r="E10">
        <v>1</v>
      </c>
      <c r="F10">
        <v>40000</v>
      </c>
      <c r="H10" s="30" t="s">
        <v>45</v>
      </c>
      <c r="I10" s="30"/>
      <c r="J10" s="32">
        <v>1500.2</v>
      </c>
      <c r="K10" s="34">
        <v>1000</v>
      </c>
      <c r="L10" s="34">
        <f t="shared" si="0"/>
        <v>1500200</v>
      </c>
      <c r="M10" s="40">
        <f>+L10/$L$4</f>
        <v>0.71438095238095234</v>
      </c>
    </row>
    <row r="11" spans="1:13" x14ac:dyDescent="0.25">
      <c r="C11" t="s">
        <v>14</v>
      </c>
      <c r="D11">
        <v>6666.666666666667</v>
      </c>
      <c r="E11">
        <v>1</v>
      </c>
      <c r="F11">
        <v>6666.666666666667</v>
      </c>
      <c r="H11" s="30" t="s">
        <v>49</v>
      </c>
      <c r="I11" s="30"/>
      <c r="J11" s="32">
        <f>+J4-J10</f>
        <v>599.79999999999995</v>
      </c>
      <c r="K11" s="34">
        <v>1000</v>
      </c>
      <c r="L11" s="34">
        <f t="shared" si="0"/>
        <v>599800</v>
      </c>
      <c r="M11" s="40">
        <f>+L11/$L$4</f>
        <v>0.28561904761904761</v>
      </c>
    </row>
    <row r="12" spans="1:13" x14ac:dyDescent="0.25">
      <c r="B12" t="s">
        <v>28</v>
      </c>
      <c r="C12" t="s">
        <v>12</v>
      </c>
      <c r="D12">
        <v>50000</v>
      </c>
      <c r="E12">
        <v>1</v>
      </c>
      <c r="F12">
        <v>50000</v>
      </c>
      <c r="H12" s="28" t="s">
        <v>44</v>
      </c>
      <c r="I12" t="s">
        <v>16</v>
      </c>
      <c r="L12" s="12">
        <v>85000</v>
      </c>
      <c r="M12" s="43"/>
    </row>
    <row r="13" spans="1:13" x14ac:dyDescent="0.25">
      <c r="C13" t="s">
        <v>15</v>
      </c>
      <c r="D13">
        <v>41666.666666666664</v>
      </c>
      <c r="E13">
        <v>1</v>
      </c>
      <c r="F13">
        <v>41666.666666666664</v>
      </c>
      <c r="H13" s="28"/>
      <c r="I13" t="s">
        <v>13</v>
      </c>
      <c r="L13" s="12">
        <v>40000</v>
      </c>
      <c r="M13" s="43"/>
    </row>
    <row r="14" spans="1:13" x14ac:dyDescent="0.25">
      <c r="A14" t="s">
        <v>46</v>
      </c>
      <c r="D14">
        <v>223333.33333333331</v>
      </c>
      <c r="E14">
        <v>5</v>
      </c>
      <c r="F14">
        <v>223333.33333333331</v>
      </c>
      <c r="H14" s="28"/>
      <c r="I14" t="s">
        <v>14</v>
      </c>
      <c r="L14" s="12">
        <v>6666.666666666667</v>
      </c>
      <c r="M14" s="43"/>
    </row>
    <row r="15" spans="1:13" x14ac:dyDescent="0.25">
      <c r="A15" t="s">
        <v>26</v>
      </c>
      <c r="D15">
        <v>224833.53333333333</v>
      </c>
      <c r="E15">
        <v>4005</v>
      </c>
      <c r="F15">
        <v>1723533.3333333335</v>
      </c>
      <c r="H15" s="28"/>
      <c r="I15" t="s">
        <v>12</v>
      </c>
      <c r="L15" s="12">
        <v>50000</v>
      </c>
      <c r="M15" s="43"/>
    </row>
    <row r="16" spans="1:13" x14ac:dyDescent="0.25">
      <c r="H16" s="29"/>
      <c r="I16" t="s">
        <v>15</v>
      </c>
      <c r="L16" s="12">
        <v>41666.666666666664</v>
      </c>
      <c r="M16" s="43"/>
    </row>
    <row r="17" spans="8:13" x14ac:dyDescent="0.25">
      <c r="H17" s="30" t="s">
        <v>46</v>
      </c>
      <c r="I17" s="30"/>
      <c r="J17" s="30"/>
      <c r="K17" s="30"/>
      <c r="L17" s="34">
        <v>223333.33333333331</v>
      </c>
      <c r="M17" s="40"/>
    </row>
    <row r="18" spans="8:13" x14ac:dyDescent="0.25">
      <c r="H18" s="30" t="s">
        <v>50</v>
      </c>
      <c r="I18" s="30"/>
      <c r="J18" s="30"/>
      <c r="K18" s="30"/>
      <c r="L18" s="34">
        <f>+L11-L17</f>
        <v>376466.66666666669</v>
      </c>
      <c r="M18" s="40"/>
    </row>
    <row r="19" spans="8:13" x14ac:dyDescent="0.25">
      <c r="M19" s="43"/>
    </row>
    <row r="20" spans="8:13" x14ac:dyDescent="0.25">
      <c r="H20" s="74" t="s">
        <v>51</v>
      </c>
      <c r="I20" s="74"/>
      <c r="J20" s="30"/>
      <c r="K20" s="30"/>
      <c r="L20" s="63">
        <f>L17/M11</f>
        <v>781927.30910303432</v>
      </c>
      <c r="M20" s="40"/>
    </row>
    <row r="21" spans="8:13" x14ac:dyDescent="0.25">
      <c r="H21" s="74" t="s">
        <v>52</v>
      </c>
      <c r="I21" s="74"/>
      <c r="J21" s="30"/>
      <c r="K21" s="30"/>
      <c r="L21" s="63">
        <f>L20/2100</f>
        <v>372.34633766811157</v>
      </c>
      <c r="M21" s="40"/>
    </row>
    <row r="22" spans="8:13" x14ac:dyDescent="0.25">
      <c r="H22" s="74" t="s">
        <v>59</v>
      </c>
      <c r="I22" s="74"/>
      <c r="J22" s="64"/>
      <c r="K22" s="65"/>
      <c r="L22" s="65">
        <f>L4-L20</f>
        <v>1318072.6908969656</v>
      </c>
    </row>
    <row r="23" spans="8:13" x14ac:dyDescent="0.25">
      <c r="H23" s="74" t="s">
        <v>60</v>
      </c>
      <c r="I23" s="74"/>
      <c r="J23" s="64"/>
      <c r="K23" s="65"/>
      <c r="L23" s="66">
        <f>L22/L4</f>
        <v>0.62765366233188835</v>
      </c>
    </row>
  </sheetData>
  <mergeCells count="4">
    <mergeCell ref="H20:I20"/>
    <mergeCell ref="H21:I21"/>
    <mergeCell ref="H22:I22"/>
    <mergeCell ref="H23:I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5B22-A021-4650-87A9-BC30A6EE3B2F}">
  <dimension ref="A1:F12"/>
  <sheetViews>
    <sheetView rightToLeft="1" workbookViewId="0">
      <selection activeCell="D4" sqref="D4"/>
    </sheetView>
  </sheetViews>
  <sheetFormatPr defaultRowHeight="15" x14ac:dyDescent="0.25"/>
  <cols>
    <col min="1" max="1" width="23.28515625" bestFit="1" customWidth="1"/>
    <col min="2" max="2" width="18.42578125" bestFit="1" customWidth="1"/>
    <col min="3" max="3" width="11.42578125" customWidth="1"/>
    <col min="4" max="4" width="19.85546875" style="12" customWidth="1"/>
    <col min="5" max="5" width="10" style="12" customWidth="1"/>
    <col min="6" max="6" width="16.85546875" style="12" customWidth="1"/>
  </cols>
  <sheetData>
    <row r="1" spans="1:6" x14ac:dyDescent="0.25">
      <c r="A1" t="s">
        <v>0</v>
      </c>
      <c r="B1" t="s">
        <v>25</v>
      </c>
      <c r="C1" t="s">
        <v>42</v>
      </c>
      <c r="D1" s="12" t="s">
        <v>21</v>
      </c>
      <c r="E1" s="12" t="s">
        <v>22</v>
      </c>
      <c r="F1" s="12" t="s">
        <v>23</v>
      </c>
    </row>
    <row r="2" spans="1:6" x14ac:dyDescent="0.25">
      <c r="A2" t="s">
        <v>7</v>
      </c>
      <c r="B2" t="s">
        <v>27</v>
      </c>
      <c r="C2" t="s">
        <v>43</v>
      </c>
      <c r="D2" s="12">
        <v>800</v>
      </c>
      <c r="E2" s="12">
        <v>1000</v>
      </c>
      <c r="F2" s="12">
        <f t="shared" ref="F2:F12" si="0">+E2*D2</f>
        <v>800000</v>
      </c>
    </row>
    <row r="3" spans="1:6" x14ac:dyDescent="0.25">
      <c r="A3" t="s">
        <v>13</v>
      </c>
      <c r="B3" t="s">
        <v>27</v>
      </c>
      <c r="C3" t="s">
        <v>44</v>
      </c>
      <c r="D3" s="12">
        <v>40000</v>
      </c>
      <c r="E3" s="12">
        <v>1</v>
      </c>
      <c r="F3" s="12">
        <f t="shared" si="0"/>
        <v>40000</v>
      </c>
    </row>
    <row r="4" spans="1:6" x14ac:dyDescent="0.25">
      <c r="A4" t="s">
        <v>8</v>
      </c>
      <c r="B4" t="s">
        <v>27</v>
      </c>
      <c r="C4" t="s">
        <v>43</v>
      </c>
      <c r="D4" s="12">
        <v>600</v>
      </c>
      <c r="E4" s="12">
        <v>1000</v>
      </c>
      <c r="F4" s="12">
        <f t="shared" si="0"/>
        <v>600000</v>
      </c>
    </row>
    <row r="5" spans="1:6" x14ac:dyDescent="0.25">
      <c r="A5" t="s">
        <v>14</v>
      </c>
      <c r="B5" t="s">
        <v>27</v>
      </c>
      <c r="C5" t="s">
        <v>44</v>
      </c>
      <c r="D5" s="12">
        <f>80000/12</f>
        <v>6666.666666666667</v>
      </c>
      <c r="E5" s="12">
        <v>1</v>
      </c>
      <c r="F5" s="12">
        <f t="shared" si="0"/>
        <v>6666.666666666667</v>
      </c>
    </row>
    <row r="6" spans="1:6" x14ac:dyDescent="0.25">
      <c r="A6" t="s">
        <v>16</v>
      </c>
      <c r="B6" t="s">
        <v>27</v>
      </c>
      <c r="C6" t="s">
        <v>44</v>
      </c>
      <c r="D6" s="12">
        <v>85000</v>
      </c>
      <c r="E6" s="12">
        <v>1</v>
      </c>
      <c r="F6" s="12">
        <f t="shared" si="0"/>
        <v>85000</v>
      </c>
    </row>
    <row r="7" spans="1:6" x14ac:dyDescent="0.25">
      <c r="A7" t="s">
        <v>17</v>
      </c>
      <c r="B7" t="s">
        <v>27</v>
      </c>
      <c r="C7" t="s">
        <v>43</v>
      </c>
      <c r="D7" s="12">
        <v>10.199999999999999</v>
      </c>
      <c r="E7" s="12">
        <v>1000</v>
      </c>
      <c r="F7" s="12">
        <f t="shared" si="0"/>
        <v>10200</v>
      </c>
    </row>
    <row r="8" spans="1:6" x14ac:dyDescent="0.25">
      <c r="A8" t="s">
        <v>12</v>
      </c>
      <c r="B8" t="s">
        <v>28</v>
      </c>
      <c r="C8" t="s">
        <v>44</v>
      </c>
      <c r="D8" s="12">
        <v>50000</v>
      </c>
      <c r="E8" s="12">
        <v>1</v>
      </c>
      <c r="F8" s="12">
        <f t="shared" si="0"/>
        <v>50000</v>
      </c>
    </row>
    <row r="9" spans="1:6" x14ac:dyDescent="0.25">
      <c r="A9" t="s">
        <v>15</v>
      </c>
      <c r="B9" t="s">
        <v>28</v>
      </c>
      <c r="C9" t="s">
        <v>44</v>
      </c>
      <c r="D9" s="12">
        <f>500000/12</f>
        <v>41666.666666666664</v>
      </c>
      <c r="E9" s="12">
        <v>1</v>
      </c>
      <c r="F9" s="12">
        <f t="shared" si="0"/>
        <v>41666.666666666664</v>
      </c>
    </row>
    <row r="10" spans="1:6" x14ac:dyDescent="0.25">
      <c r="A10" t="s">
        <v>18</v>
      </c>
      <c r="B10" t="s">
        <v>28</v>
      </c>
      <c r="C10" t="s">
        <v>43</v>
      </c>
      <c r="D10" s="12">
        <v>90</v>
      </c>
      <c r="E10" s="12">
        <v>1000</v>
      </c>
      <c r="F10" s="12">
        <f t="shared" si="0"/>
        <v>90000</v>
      </c>
    </row>
    <row r="11" spans="1:6" x14ac:dyDescent="0.25">
      <c r="A11" t="s">
        <v>10</v>
      </c>
      <c r="B11" t="s">
        <v>29</v>
      </c>
      <c r="D11" s="12">
        <f>300000/12</f>
        <v>25000</v>
      </c>
      <c r="E11" s="12">
        <v>1</v>
      </c>
      <c r="F11" s="12">
        <f t="shared" si="0"/>
        <v>25000</v>
      </c>
    </row>
    <row r="12" spans="1:6" x14ac:dyDescent="0.25">
      <c r="A12" t="s">
        <v>19</v>
      </c>
      <c r="B12" t="s">
        <v>29</v>
      </c>
      <c r="D12" s="12">
        <v>2500</v>
      </c>
      <c r="E12" s="12">
        <v>1</v>
      </c>
      <c r="F12" s="12">
        <f t="shared" si="0"/>
        <v>2500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 تصنيف التكاليف</vt:lpstr>
      <vt:lpstr>2- حساب السعر الأدنى</vt:lpstr>
      <vt:lpstr>3- جدول تحليل الاستغلال التفاضل</vt:lpstr>
      <vt:lpstr>القاعدة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Brahim</dc:creator>
  <cp:lastModifiedBy>User-hst</cp:lastModifiedBy>
  <dcterms:created xsi:type="dcterms:W3CDTF">2019-04-27T09:23:28Z</dcterms:created>
  <dcterms:modified xsi:type="dcterms:W3CDTF">2023-02-11T13:28:05Z</dcterms:modified>
</cp:coreProperties>
</file>